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flore\Documents\"/>
    </mc:Choice>
  </mc:AlternateContent>
  <bookViews>
    <workbookView xWindow="0" yWindow="60" windowWidth="23443" windowHeight="12574" xr2:uid="{00000000-000D-0000-FFFF-FFFF00000000}"/>
  </bookViews>
  <sheets>
    <sheet name="Beispiel" sheetId="1" r:id="rId1"/>
  </sheets>
  <definedNames>
    <definedName name="FLO_c_Ingresos_Costes">Beispiel!$P$22</definedName>
    <definedName name="FLO_c_J1_2017_M1_2017">Beispiel!$P$8</definedName>
    <definedName name="FLO_c_J1_2018_M1_2018">Beispiel!$Q$8</definedName>
    <definedName name="FLO_c_J1_2019_M1_2019">Beispiel!$R$8</definedName>
    <definedName name="FLO_c_J1_2020_M1_2020">Beispiel!$S$8</definedName>
    <definedName name="FLO_c_M_AR_2_P_AR_2">Beispiel!$K$23</definedName>
    <definedName name="FLO_c_M1_2018_M1_2017">Beispiel!$Q$9</definedName>
    <definedName name="FLO_c_M1_2019_M1_2018">Beispiel!$R$9</definedName>
    <definedName name="FLO_c_M1_2020_M1_2019">Beispiel!$S$9</definedName>
    <definedName name="FLO_c_P_AR_1_M_AR_1">Beispiel!$J$23</definedName>
    <definedName name="FLO_c_P_AR_1_P_AR_2">Beispiel!$K$22</definedName>
    <definedName name="FLO_c_WS_1_WS_2">Beispiel!$S$27</definedName>
    <definedName name="FLO_i_Costes">Beispiel!$P$21</definedName>
    <definedName name="FLO_i_Ingresos">Beispiel!$P$20</definedName>
    <definedName name="FLO_i_J_2017">Beispiel!$J$5</definedName>
    <definedName name="FLO_i_J_2018">Beispiel!$K$5</definedName>
    <definedName name="FLO_i_J_2019">Beispiel!$L$5</definedName>
    <definedName name="FLO_i_J_2020">Beispiel!$M$5</definedName>
    <definedName name="FLO_i_J1_2017">Beispiel!$P$5</definedName>
    <definedName name="FLO_i_J1_2018">Beispiel!$Q$5</definedName>
    <definedName name="FLO_i_J1_2019">Beispiel!$R$5</definedName>
    <definedName name="FLO_i_J1_2020">Beispiel!$S$5</definedName>
    <definedName name="FLO_i_M_2017">Beispiel!$J$6</definedName>
    <definedName name="FLO_i_M_AR_1">Beispiel!$J$21</definedName>
    <definedName name="FLO_i_M_AR_2">Beispiel!$K$21</definedName>
    <definedName name="FLO_i_M1_2017">Beispiel!$P$6</definedName>
    <definedName name="FLO_i_M1_2018">Beispiel!$Q$6</definedName>
    <definedName name="FLO_i_M1_2019">Beispiel!$R$6</definedName>
    <definedName name="FLO_i_M1_2020">Beispiel!$S$6</definedName>
    <definedName name="FLO_i_P_AR_1">Beispiel!$J$20</definedName>
    <definedName name="FLO_i_P_AR_2">Beispiel!$K$20</definedName>
    <definedName name="FLO_i_Start_2">Beispiel!$P$3</definedName>
    <definedName name="FLO_i_WP_20">Beispiel!$S$20</definedName>
    <definedName name="FLO_i_WS_1">Beispiel!$S$25</definedName>
    <definedName name="FLO_i_WS_2">Beispiel!$S$26</definedName>
    <definedName name="FLO_o_Ganancia">Beispiel!$P$28</definedName>
    <definedName name="FLO_o_Ingresos_1">Beispiel!$J$11</definedName>
    <definedName name="FLO_o_Ingresos_2">Beispiel!$P$13</definedName>
    <definedName name="FLO_o_Ingresos_3">Beispiel!$J$28</definedName>
    <definedName name="FLO_o_M_2018">Beispiel!$K$7</definedName>
    <definedName name="FLO_o_M_2019">Beispiel!$L$7</definedName>
    <definedName name="FLO_o_M_2020">Beispiel!$M$7</definedName>
    <definedName name="FLO_o_Valor_cartera">Beispiel!$S$28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S20" i="1"/>
  <c r="Q9" i="1"/>
  <c r="J5" i="1"/>
  <c r="Q8" i="1"/>
  <c r="J21" i="1"/>
  <c r="J20" i="1"/>
  <c r="Q6" i="1"/>
  <c r="K23" i="1"/>
  <c r="S25" i="1"/>
  <c r="S6" i="1"/>
  <c r="S26" i="1"/>
  <c r="P3" i="1"/>
  <c r="R6" i="1"/>
  <c r="R9" i="1"/>
  <c r="J23" i="1"/>
  <c r="P22" i="1"/>
  <c r="K21" i="1"/>
  <c r="P21" i="1"/>
  <c r="K20" i="1"/>
  <c r="K22" i="1"/>
  <c r="S8" i="1"/>
  <c r="P6" i="1"/>
  <c r="S9" i="1"/>
  <c r="P20" i="1"/>
  <c r="S27" i="1"/>
  <c r="J8" i="1" l="1"/>
  <c r="J9" i="1" s="1"/>
  <c r="S5" i="1"/>
  <c r="R5" i="1"/>
  <c r="S28" i="1"/>
  <c r="P5" i="1"/>
  <c r="P8" i="1"/>
  <c r="R8" i="1"/>
  <c r="Q5" i="1"/>
  <c r="J6" i="1"/>
  <c r="K5" i="1"/>
  <c r="P28" i="1"/>
  <c r="J28" i="1"/>
  <c r="K8" i="1" l="1"/>
  <c r="K9" i="1" s="1"/>
  <c r="K6" i="1" s="1"/>
  <c r="L5" i="1"/>
  <c r="K7" i="1"/>
  <c r="P13" i="1"/>
  <c r="L8" i="1" l="1"/>
  <c r="L9" i="1" s="1"/>
  <c r="L6" i="1" s="1"/>
  <c r="M5" i="1"/>
  <c r="L7" i="1"/>
  <c r="M8" i="1" l="1"/>
  <c r="M9" i="1" s="1"/>
  <c r="M6" i="1" s="1"/>
  <c r="J11" i="1"/>
  <c r="M7" i="1" l="1"/>
</calcChain>
</file>

<file path=xl/sharedStrings.xml><?xml version="1.0" encoding="utf-8"?>
<sst xmlns="http://schemas.openxmlformats.org/spreadsheetml/2006/main" count="42" uniqueCount="30">
  <si>
    <t>Modell P2</t>
  </si>
  <si>
    <t>I_1</t>
  </si>
  <si>
    <t>I_2</t>
  </si>
  <si>
    <t>Modelo P1</t>
  </si>
  <si>
    <t>Precio P0</t>
  </si>
  <si>
    <t>Año</t>
  </si>
  <si>
    <t>Precio</t>
  </si>
  <si>
    <t>Volumen</t>
  </si>
  <si>
    <t>relativo</t>
  </si>
  <si>
    <t>Ingresos_1</t>
  </si>
  <si>
    <t>Modelo P3</t>
  </si>
  <si>
    <t>Correlación</t>
  </si>
  <si>
    <t>Parámetros</t>
  </si>
  <si>
    <t>Ingresos_3</t>
  </si>
  <si>
    <t>Ingresos_2</t>
  </si>
  <si>
    <t>Modelo P4</t>
  </si>
  <si>
    <t>Modelo P5</t>
  </si>
  <si>
    <t>min. volumen</t>
  </si>
  <si>
    <t>max volumen</t>
  </si>
  <si>
    <t>días</t>
  </si>
  <si>
    <t>título</t>
  </si>
  <si>
    <t>título_1</t>
  </si>
  <si>
    <t>título_2</t>
  </si>
  <si>
    <t>Valor cartera</t>
  </si>
  <si>
    <t>Ganacia</t>
  </si>
  <si>
    <t>Ingresos</t>
  </si>
  <si>
    <t>Costes</t>
  </si>
  <si>
    <t>Clientes</t>
  </si>
  <si>
    <t>Differencia</t>
  </si>
  <si>
    <t>Modell 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</si>
</sst>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quot;CHF&quot;\ #,##0"/>
  </numFmts>
  <fonts count="4"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indexed="44"/>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4">
    <xf numFmtId="0" fontId="0" fillId="0" borderId="0" xfId="0"/>
    <xf numFmtId="0" fontId="0" fillId="2" borderId="0" xfId="0" applyFill="1"/>
    <xf numFmtId="0" fontId="0" fillId="4" borderId="0" xfId="0" applyFill="1"/>
    <xf numFmtId="0" fontId="0" fillId="0" borderId="0" xfId="0" applyFill="1"/>
    <xf numFmtId="0" fontId="1" fillId="0" borderId="0" xfId="0" applyFont="1"/>
    <xf numFmtId="2" fontId="0" fillId="0" borderId="0" xfId="0" applyNumberFormat="1" applyFill="1"/>
    <xf numFmtId="2" fontId="0" fillId="0" borderId="0" xfId="0" applyNumberFormat="1"/>
    <xf numFmtId="9" fontId="0" fillId="0" borderId="0" xfId="0" applyNumberFormat="1" applyFill="1"/>
    <xf numFmtId="2" fontId="0" fillId="3" borderId="0" xfId="0" applyNumberFormat="1" applyFill="1"/>
    <xf numFmtId="43" fontId="0" fillId="0" borderId="0" xfId="1" applyFont="1" applyFill="1"/>
    <xf numFmtId="0" fontId="3" fillId="0" borderId="0" xfId="0" applyFont="1"/>
    <xf numFmtId="2" fontId="3" fillId="0" borderId="0" xfId="0" applyNumberFormat="1" applyFont="1" applyFill="1"/>
    <xf numFmtId="9" fontId="3" fillId="0" borderId="0" xfId="2" applyFont="1"/>
    <xf numFmtId="164" fontId="0" fillId="3" borderId="0" xfId="0" applyNumberFormat="1" applyFill="1"/>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76199</xdr:rowOff>
    </xdr:from>
    <xdr:to>
      <xdr:col>7</xdr:col>
      <xdr:colOff>361950</xdr:colOff>
      <xdr:row>37</xdr:row>
      <xdr:rowOff>175381</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28600" y="263676"/>
          <a:ext cx="5636683" cy="6848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Meta: Entre precio y volumen se ha de establecer una correlación. El precio debe de seguir una trayectoria</a:t>
          </a:r>
          <a:r>
            <a:rPr lang="de-CH" sz="1100" baseline="0"/>
            <a:t> temporal.</a:t>
          </a:r>
        </a:p>
        <a:p>
          <a:endParaRPr lang="de-CH" sz="110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Modell P1</a:t>
          </a:r>
          <a:r>
            <a:rPr lang="de-CH" sz="1100" baseline="0"/>
            <a:t>: Se define una serie temporal autoregresivo (el precio en t depende de la realización del precio en t-1) de forma indirecta, partiendo de un precio de partida. La correlación se establece de forma indirecta. El resultado se deriva en la variable de salida. Nota: El modelo P1, que utiliza fórmulas compuestas, sólo se puede utlizar sin la opción "Usar correlación". </a:t>
          </a:r>
        </a:p>
        <a:p>
          <a:endParaRPr lang="de-CH" sz="110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Modell P2</a:t>
          </a:r>
          <a:r>
            <a:rPr lang="de-CH" sz="1100" baseline="0"/>
            <a:t>: Se define una serie temporal independiente partiendo de un precio aleatorio. Se establece una correlación entre el precio y el volumen y asimismo una correlación positiva entre el volumen anual para reflejar crecimiento. El ingreso se deriva en la variable de salida. </a:t>
          </a:r>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Meta:  Entre una serie temporal autoregresiva y una serie de unidades se debe de establecer una correlacíon para determinar los ingresos.  </a:t>
          </a:r>
        </a:p>
        <a:p>
          <a:endParaRPr lang="de-CH" sz="1100" baseline="0">
            <a:solidFill>
              <a:schemeClr val="dk1"/>
            </a:solidFill>
            <a:effectLst/>
            <a:latin typeface="+mn-lt"/>
            <a:ea typeface="+mn-ea"/>
            <a:cs typeface="+mn-cs"/>
          </a:endParaRPr>
        </a:p>
        <a:p>
          <a:r>
            <a:rPr lang="de-CH" sz="1100" b="1" baseline="0">
              <a:solidFill>
                <a:schemeClr val="dk1"/>
              </a:solidFill>
              <a:effectLst/>
              <a:latin typeface="+mn-lt"/>
              <a:ea typeface="+mn-ea"/>
              <a:cs typeface="+mn-cs"/>
            </a:rPr>
            <a:t>Modell P3</a:t>
          </a:r>
          <a:r>
            <a:rPr lang="de-CH" sz="1100" baseline="0">
              <a:solidFill>
                <a:schemeClr val="dk1"/>
              </a:solidFill>
              <a:effectLst/>
              <a:latin typeface="+mn-lt"/>
              <a:ea typeface="+mn-ea"/>
              <a:cs typeface="+mn-cs"/>
            </a:rPr>
            <a:t>:  Los precios se definen como serie temporal AR (1) y se correlacionan entre sí y asimismo entre los precios y las unidades unitarias. En la variable de salida de derivan las unidades concretas y los ingresos.</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Meta: Ingresos y costes tienen una correlación, los ingresos se derivan de forma aleatoria teniendo en cuenta que el precio por unidad está fijado.  </a:t>
          </a:r>
        </a:p>
        <a:p>
          <a:endParaRPr lang="de-CH" sz="1100" baseline="0">
            <a:solidFill>
              <a:schemeClr val="dk1"/>
            </a:solidFill>
            <a:effectLst/>
            <a:latin typeface="+mn-lt"/>
            <a:ea typeface="+mn-ea"/>
            <a:cs typeface="+mn-cs"/>
          </a:endParaRPr>
        </a:p>
        <a:p>
          <a:r>
            <a:rPr lang="de-CH" sz="1100" b="1" baseline="0">
              <a:solidFill>
                <a:schemeClr val="dk1"/>
              </a:solidFill>
              <a:effectLst/>
              <a:latin typeface="+mn-lt"/>
              <a:ea typeface="+mn-ea"/>
              <a:cs typeface="+mn-cs"/>
            </a:rPr>
            <a:t>Modell P4:</a:t>
          </a:r>
          <a:r>
            <a:rPr lang="de-CH" sz="1100" baseline="0">
              <a:solidFill>
                <a:schemeClr val="dk1"/>
              </a:solidFill>
              <a:effectLst/>
              <a:latin typeface="+mn-lt"/>
              <a:ea typeface="+mn-ea"/>
              <a:cs typeface="+mn-cs"/>
            </a:rPr>
            <a:t>  Los ingresos se determinan con el concepto del número de occurencias. La ganancia se deriva en la variable de salida. </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Meta: Se ha de calcular el valor de un título después de 20 días, contando desde hoy. </a:t>
          </a:r>
        </a:p>
        <a:p>
          <a:endParaRPr lang="de-CH" sz="1100" baseline="0">
            <a:solidFill>
              <a:schemeClr val="dk1"/>
            </a:solidFill>
            <a:effectLst/>
            <a:latin typeface="+mn-lt"/>
            <a:ea typeface="+mn-ea"/>
            <a:cs typeface="+mn-cs"/>
          </a:endParaRPr>
        </a:p>
        <a:p>
          <a:r>
            <a:rPr lang="de-CH" sz="1100" b="1" baseline="0">
              <a:solidFill>
                <a:schemeClr val="dk1"/>
              </a:solidFill>
              <a:effectLst/>
              <a:latin typeface="+mn-lt"/>
              <a:ea typeface="+mn-ea"/>
              <a:cs typeface="+mn-cs"/>
            </a:rPr>
            <a:t>Modell P5</a:t>
          </a:r>
          <a:r>
            <a:rPr lang="de-CH" sz="1100" baseline="0">
              <a:solidFill>
                <a:schemeClr val="dk1"/>
              </a:solidFill>
              <a:effectLst/>
              <a:latin typeface="+mn-lt"/>
              <a:ea typeface="+mn-ea"/>
              <a:cs typeface="+mn-cs"/>
            </a:rPr>
            <a:t>: El valor del título se calcula con el proceso Wiener, cuyos parámetros son concocidos y con un número de occurencias de 20. Así, en cada iteración se toma un proceso con una duración de 20 días.</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Meta: Se ha de calcular el valor de una cartera compuesta por dos títulos, después de 20 días, contando desde hoy y teniendo en cuenta la correlación. </a:t>
          </a:r>
        </a:p>
        <a:p>
          <a:endParaRPr lang="de-CH" sz="1100" baseline="0">
            <a:solidFill>
              <a:schemeClr val="dk1"/>
            </a:solidFill>
            <a:effectLst/>
            <a:latin typeface="+mn-lt"/>
            <a:ea typeface="+mn-ea"/>
            <a:cs typeface="+mn-cs"/>
          </a:endParaRPr>
        </a:p>
        <a:p>
          <a:r>
            <a:rPr lang="de-CH" sz="1100" b="1" baseline="0">
              <a:solidFill>
                <a:schemeClr val="dk1"/>
              </a:solidFill>
              <a:effectLst/>
              <a:latin typeface="+mn-lt"/>
              <a:ea typeface="+mn-ea"/>
              <a:cs typeface="+mn-cs"/>
            </a:rPr>
            <a:t>Modell P6</a:t>
          </a:r>
          <a:r>
            <a:rPr lang="de-CH" sz="1100" baseline="0">
              <a:solidFill>
                <a:schemeClr val="dk1"/>
              </a:solidFill>
              <a:effectLst/>
              <a:latin typeface="+mn-lt"/>
              <a:ea typeface="+mn-ea"/>
              <a:cs typeface="+mn-cs"/>
            </a:rPr>
            <a:t>:  El valor de cada título se calcula con un proceso Wiener, sin especificar el número de occurencias pero sí la correlación entre los dos títulos. El valor de la cartera de deriva en la variable de salida, teniendo en cuenta los días usando la regla de la raíz del tiempo.</a:t>
          </a: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2:S28"/>
  <sheetViews>
    <sheetView showGridLines="0" showRowColHeaders="0" tabSelected="1" zoomScale="90" zoomScaleNormal="90" workbookViewId="0">
      <selection activeCell="S26" sqref="S26"/>
    </sheetView>
  </sheetViews>
  <sheetFormatPr baseColWidth="10" defaultRowHeight="14.6" x14ac:dyDescent="0.4"/>
  <cols>
    <col min="9" max="9" width="13.69140625" bestFit="1" customWidth="1"/>
    <col min="10" max="10" width="12" bestFit="1" customWidth="1"/>
    <col min="15" max="15" width="14.3046875" bestFit="1" customWidth="1"/>
    <col min="16" max="16" width="12" bestFit="1" customWidth="1"/>
    <col min="18" max="18" width="12.69140625" bestFit="1" customWidth="1"/>
  </cols>
  <sheetData>
    <row r="2" spans="8:19" x14ac:dyDescent="0.4">
      <c r="H2" s="3"/>
      <c r="I2" s="4" t="s">
        <v>3</v>
      </c>
      <c r="N2" s="6"/>
      <c r="O2" s="4" t="s">
        <v>0</v>
      </c>
    </row>
    <row r="3" spans="8:19" x14ac:dyDescent="0.4">
      <c r="H3" s="3"/>
      <c r="I3" t="s">
        <v>4</v>
      </c>
      <c r="J3">
        <v>100</v>
      </c>
      <c r="K3" s="3"/>
      <c r="N3" s="6"/>
      <c r="O3" t="s">
        <v>4</v>
      </c>
      <c r="P3" s="1">
        <f ca="1">_xll.FLOsimula_Normal(100,5,"Start_2")</f>
        <v>100</v>
      </c>
    </row>
    <row r="4" spans="8:19" x14ac:dyDescent="0.4">
      <c r="H4" s="3"/>
      <c r="I4" t="s">
        <v>5</v>
      </c>
      <c r="J4">
        <v>2017</v>
      </c>
      <c r="K4">
        <v>2018</v>
      </c>
      <c r="L4">
        <v>2019</v>
      </c>
      <c r="M4">
        <v>2020</v>
      </c>
      <c r="O4" t="s">
        <v>5</v>
      </c>
      <c r="P4">
        <v>2017</v>
      </c>
      <c r="Q4">
        <v>2018</v>
      </c>
      <c r="R4">
        <v>2019</v>
      </c>
      <c r="S4">
        <v>2020</v>
      </c>
    </row>
    <row r="5" spans="8:19" x14ac:dyDescent="0.4">
      <c r="H5" s="3"/>
      <c r="I5" t="s">
        <v>6</v>
      </c>
      <c r="J5" s="1">
        <f ca="1">_xll.FLOsimula_Uniforme($J$3*0.95,$J$3*1.6,"J_2017")</f>
        <v>127.5</v>
      </c>
      <c r="K5" s="1">
        <f ca="1">_xll.FLOsimula_Uniforme(FLO_i_J_2017*0.95,FLO_i_J_2017*1.1,"J_2018")</f>
        <v>130.6875</v>
      </c>
      <c r="L5" s="1">
        <f ca="1">_xll.FLOsimula_Uniforme(FLO_i_J_2018*0.95,FLO_i_J_2018*1.1,"J_2019")</f>
        <v>133.95468750000001</v>
      </c>
      <c r="M5" s="1">
        <f ca="1">_xll.FLOsimula_Uniforme(FLO_i_J_2019*0.95,FLO_i_J_2019*1.1,"J_2020")</f>
        <v>137.30355468750003</v>
      </c>
      <c r="O5" t="s">
        <v>6</v>
      </c>
      <c r="P5" s="1">
        <f ca="1">_xll.FLOsimula_Uniforme(FLO_i_Start_2*$P$10,FLO_i_Start_2*$P$11,"J1_2017")</f>
        <v>102.5</v>
      </c>
      <c r="Q5" s="1">
        <f ca="1">_xll.FLOsimula_Uniforme(FLO_i_Start_2*$P$10,FLO_i_Start_2*$P$11,"J1_2018")</f>
        <v>102.5</v>
      </c>
      <c r="R5" s="1">
        <f ca="1">_xll.FLOsimula_Uniforme(FLO_i_Start_2*$P$10,FLO_i_Start_2*$P$11,"J1_2019")</f>
        <v>102.5</v>
      </c>
      <c r="S5" s="1">
        <f ca="1">_xll.FLOsimula_Uniforme(FLO_i_Start_2*$P$10,FLO_i_Start_2*$P$11,"J1_2020")</f>
        <v>102.5</v>
      </c>
    </row>
    <row r="6" spans="8:19" x14ac:dyDescent="0.4">
      <c r="I6" t="s">
        <v>7</v>
      </c>
      <c r="J6" s="1">
        <f ca="1">_xll.FLOsimula_DiscreteUniform(200,1000-3-J9*400,"M_2017")</f>
        <v>543</v>
      </c>
      <c r="K6" s="9">
        <f ca="1">FLO_i_M_2017+200-K9*400</f>
        <v>620.25</v>
      </c>
      <c r="L6" s="9">
        <f ca="1">FLO_i_M_2017+200-L9*400</f>
        <v>607.18124999999998</v>
      </c>
      <c r="M6" s="9">
        <f ca="1">FLO_i_M_2017+200-M9*400</f>
        <v>593.7857812499999</v>
      </c>
      <c r="O6" t="s">
        <v>7</v>
      </c>
      <c r="P6" s="1">
        <f ca="1">_xll.FLOsimula_DiscreteUniform($Q$10,$Q$11,"M1_2017")</f>
        <v>600</v>
      </c>
      <c r="Q6" s="1">
        <f ca="1">_xll.FLOsimula_DiscreteUniform($Q$10,$Q$11,"M1_2018")</f>
        <v>600</v>
      </c>
      <c r="R6" s="1">
        <f ca="1">_xll.FLOsimula_DiscreteUniform($Q$10,$Q$11,"M1_2019")</f>
        <v>600</v>
      </c>
      <c r="S6" s="1">
        <f ca="1">_xll.FLOsimula_DiscreteUniform($Q$10,$Q$11,"M1_2020")</f>
        <v>600</v>
      </c>
    </row>
    <row r="7" spans="8:19" x14ac:dyDescent="0.4">
      <c r="I7" t="s">
        <v>8</v>
      </c>
      <c r="J7" s="5"/>
      <c r="K7" s="8">
        <f ca="1">K6+_xll.FLOsimula_output("M_2018")</f>
        <v>620.25</v>
      </c>
      <c r="L7" s="8">
        <f ca="1">L6+_xll.FLOsimula_output("M_2019")</f>
        <v>607.18124999999998</v>
      </c>
      <c r="M7" s="8">
        <f ca="1">M6+_xll.FLOsimula_output("M_2020")</f>
        <v>593.7857812499999</v>
      </c>
    </row>
    <row r="8" spans="8:19" x14ac:dyDescent="0.4">
      <c r="I8" s="10" t="s">
        <v>1</v>
      </c>
      <c r="J8" s="11">
        <f ca="1">(J5-$J$3)/$J$3</f>
        <v>0.27500000000000002</v>
      </c>
      <c r="K8" s="11">
        <f t="shared" ref="K8:M8" ca="1" si="0">(K5-$J$3)/$J$3</f>
        <v>0.30687500000000001</v>
      </c>
      <c r="L8" s="11">
        <f t="shared" ca="1" si="0"/>
        <v>0.33954687500000008</v>
      </c>
      <c r="M8" s="11">
        <f t="shared" ca="1" si="0"/>
        <v>0.37303554687500023</v>
      </c>
      <c r="O8" t="s">
        <v>11</v>
      </c>
      <c r="P8" s="2">
        <f ca="1">+_xll.FLOsimula_correlacion("J1_2017","M1_2017",-0.65)</f>
        <v>-0.65</v>
      </c>
      <c r="Q8" s="2">
        <f ca="1">+_xll.FLOsimula_correlacion("J1_2018","M1_2018",-0.65)</f>
        <v>-0.65</v>
      </c>
      <c r="R8" s="2">
        <f ca="1">+_xll.FLOsimula_correlacion("J1_2019","M1_2019",-0.65)</f>
        <v>-0.65</v>
      </c>
      <c r="S8" s="2">
        <f ca="1">+_xll.FLOsimula_correlacion("J1_2020","M1_2020",-0.65)</f>
        <v>-0.65</v>
      </c>
    </row>
    <row r="9" spans="8:19" x14ac:dyDescent="0.4">
      <c r="I9" s="10" t="s">
        <v>2</v>
      </c>
      <c r="J9" s="12">
        <f ca="1">IF(J8&gt;0,J8,0)</f>
        <v>0.27500000000000002</v>
      </c>
      <c r="K9" s="12">
        <f ca="1">IF(K8&gt;0,K8,0)</f>
        <v>0.30687500000000001</v>
      </c>
      <c r="L9" s="12">
        <f ca="1">IF(L8&gt;0,L8,0)</f>
        <v>0.33954687500000008</v>
      </c>
      <c r="M9" s="12">
        <f ca="1">IF(M8&gt;0,M8,0)</f>
        <v>0.37303554687500023</v>
      </c>
      <c r="Q9" s="2">
        <f ca="1">+_xll.FLOsimula_correlacion("M1_2018","M1_2017",0.35)</f>
        <v>0.35</v>
      </c>
      <c r="R9" s="2">
        <f ca="1">+_xll.FLOsimula_correlacion("M1_2019","M1_2018",0.35)</f>
        <v>0.35</v>
      </c>
      <c r="S9" s="2">
        <f ca="1">+_xll.FLOsimula_correlacion("M1_2020","M1_2019",0.35)</f>
        <v>0.35</v>
      </c>
    </row>
    <row r="10" spans="8:19" x14ac:dyDescent="0.4">
      <c r="O10" t="s">
        <v>12</v>
      </c>
      <c r="P10">
        <v>0.95</v>
      </c>
      <c r="Q10">
        <v>200</v>
      </c>
    </row>
    <row r="11" spans="8:19" x14ac:dyDescent="0.4">
      <c r="I11" t="s">
        <v>9</v>
      </c>
      <c r="J11" s="13">
        <f ca="1">SUMPRODUCT(J5:M5,J6:M6)+_xll.FLOsimula_output("Ingresos_1")</f>
        <v>313155.09496312868</v>
      </c>
      <c r="K11" s="7"/>
      <c r="P11">
        <v>1.1000000000000001</v>
      </c>
      <c r="Q11">
        <v>1000</v>
      </c>
    </row>
    <row r="13" spans="8:19" x14ac:dyDescent="0.4">
      <c r="O13" t="s">
        <v>14</v>
      </c>
      <c r="P13" s="13">
        <f ca="1">SUMPRODUCT(P5:S5,P6:S6)+_xll.FLOsimula_output("Ingresos_2")</f>
        <v>246000</v>
      </c>
    </row>
    <row r="17" spans="9:19" x14ac:dyDescent="0.4">
      <c r="I17" s="4" t="s">
        <v>10</v>
      </c>
      <c r="O17" s="4" t="s">
        <v>15</v>
      </c>
      <c r="R17" s="4" t="s">
        <v>16</v>
      </c>
    </row>
    <row r="18" spans="9:19" x14ac:dyDescent="0.4">
      <c r="I18" t="s">
        <v>4</v>
      </c>
      <c r="J18">
        <f>J3</f>
        <v>100</v>
      </c>
      <c r="R18" t="s">
        <v>19</v>
      </c>
      <c r="S18">
        <v>20</v>
      </c>
    </row>
    <row r="19" spans="9:19" x14ac:dyDescent="0.4">
      <c r="I19" t="s">
        <v>5</v>
      </c>
      <c r="J19">
        <v>2017</v>
      </c>
      <c r="K19">
        <v>2018</v>
      </c>
      <c r="M19" s="3"/>
    </row>
    <row r="20" spans="9:19" x14ac:dyDescent="0.4">
      <c r="I20" t="s">
        <v>6</v>
      </c>
      <c r="J20" s="1">
        <f ca="1">_xll.FLOsimula_TemporalS_ARmodel(0,0.45,1,0,"P_AR_1")</f>
        <v>0</v>
      </c>
      <c r="K20" s="1">
        <f ca="1">_xll.FLOsimula_TemporalS_ARmodel(0,0.45,1,0,"P_AR_2")</f>
        <v>0</v>
      </c>
      <c r="M20" s="3"/>
      <c r="O20" t="s">
        <v>25</v>
      </c>
      <c r="P20" s="1">
        <f ca="1">_xll.FLOsimula_Normal(P24,P25,"Ingresos",P26)</f>
        <v>25000</v>
      </c>
      <c r="R20" t="s">
        <v>20</v>
      </c>
      <c r="S20" s="1">
        <f ca="1">_xll.FLOsimula_TemporalS_WPmodel(100,0.01,0,1,0,"WP_20",S18)</f>
        <v>100</v>
      </c>
    </row>
    <row r="21" spans="9:19" x14ac:dyDescent="0.4">
      <c r="I21" t="s">
        <v>7</v>
      </c>
      <c r="J21" s="1">
        <f ca="1">_xll.FLOsimula_Uniforme(0,1,"M_AR_1")</f>
        <v>0.5</v>
      </c>
      <c r="K21" s="1">
        <f ca="1">_xll.FLOsimula_Uniforme(0,1,"M_AR_2")</f>
        <v>0.5</v>
      </c>
      <c r="M21" s="3"/>
      <c r="O21" t="s">
        <v>26</v>
      </c>
      <c r="P21" s="1">
        <f ca="1">_xll.FLOsimula_Uniforme(100,2000,"Costes")</f>
        <v>1050</v>
      </c>
      <c r="Q21" s="3"/>
      <c r="R21" s="3"/>
      <c r="S21" s="3"/>
    </row>
    <row r="22" spans="9:19" x14ac:dyDescent="0.4">
      <c r="K22" s="2">
        <f ca="1">+_xll.FLOsimula_correlacion("P_AR_1","P_AR_2",0.45)</f>
        <v>0.45</v>
      </c>
      <c r="M22" s="3"/>
      <c r="O22" t="s">
        <v>11</v>
      </c>
      <c r="P22" s="2">
        <f ca="1">+_xll.FLOsimula_correlacion("Ingresos","Costes",0.75)</f>
        <v>0.75</v>
      </c>
    </row>
    <row r="23" spans="9:19" x14ac:dyDescent="0.4">
      <c r="I23" t="s">
        <v>11</v>
      </c>
      <c r="J23" s="2">
        <f ca="1">+_xll.FLOsimula_correlacion("P_AR_1","M_AR_1",-0.8)</f>
        <v>-0.8</v>
      </c>
      <c r="K23" s="2">
        <f ca="1">+_xll.FLOsimula_correlacion("M_AR_2","P_AR_2",-0.6)</f>
        <v>-0.6</v>
      </c>
      <c r="R23" s="4" t="s">
        <v>29</v>
      </c>
    </row>
    <row r="24" spans="9:19" x14ac:dyDescent="0.4">
      <c r="M24" s="3"/>
      <c r="O24" t="s">
        <v>27</v>
      </c>
      <c r="P24">
        <v>1000</v>
      </c>
    </row>
    <row r="25" spans="9:19" x14ac:dyDescent="0.4">
      <c r="I25" t="s">
        <v>17</v>
      </c>
      <c r="J25">
        <v>300</v>
      </c>
      <c r="O25" t="s">
        <v>28</v>
      </c>
      <c r="P25">
        <v>45</v>
      </c>
      <c r="R25" t="s">
        <v>21</v>
      </c>
      <c r="S25" s="1">
        <f ca="1">_xll.FLOsimula_TemporalS_WPmodel(100,0.01,0,1,0,"WS_1",1)</f>
        <v>100</v>
      </c>
    </row>
    <row r="26" spans="9:19" x14ac:dyDescent="0.4">
      <c r="I26" t="s">
        <v>18</v>
      </c>
      <c r="J26">
        <v>500</v>
      </c>
      <c r="O26" t="s">
        <v>6</v>
      </c>
      <c r="P26">
        <v>25</v>
      </c>
      <c r="R26" t="s">
        <v>22</v>
      </c>
      <c r="S26" s="1">
        <f ca="1">_xll.FLOsimula_TemporalS_WPmodel(120,0.015,0,1,0,"WS_2",1)</f>
        <v>120</v>
      </c>
    </row>
    <row r="27" spans="9:19" x14ac:dyDescent="0.4">
      <c r="R27" t="s">
        <v>11</v>
      </c>
      <c r="S27" s="2">
        <f ca="1">+_xll.FLOsimula_correlacion("WS_1","WS_2",-0.8)</f>
        <v>-0.8</v>
      </c>
    </row>
    <row r="28" spans="9:19" x14ac:dyDescent="0.4">
      <c r="I28" t="s">
        <v>13</v>
      </c>
      <c r="J28" s="13">
        <f ca="1">FLO_i_P_AR_1*J18+J25*ROUND(FLO_i_M_AR_1*(J26-J25),0)+FLO_i_P_AR_2*J18+J25*ROUND(FLO_i_M_AR_2*(J26-J25),0)+_xll.FLOsimula_output("Ingresos_3")</f>
        <v>60000</v>
      </c>
      <c r="O28" t="s">
        <v>24</v>
      </c>
      <c r="P28" s="13">
        <f ca="1">FLO_i_Ingresos-FLO_i_Costes+_xll.FLOsimula_output("Ganancia")</f>
        <v>23950</v>
      </c>
      <c r="R28" t="s">
        <v>23</v>
      </c>
      <c r="S28" s="13">
        <f ca="1">FLO_i_WS_1*SQRT(S18)+FLO_i_WS_2*SQRT(S18)+_xll.FLOsimula_output("Valor_cartera")</f>
        <v>983.86991009990754</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43</vt:i4>
      </vt:variant>
    </vt:vector>
  </HeadingPairs>
  <TitlesOfParts>
    <vt:vector size="44" baseType="lpstr">
      <vt:lpstr>Beispiel</vt:lpstr>
      <vt:lpstr>FLO_c_Ingresos_Costes</vt:lpstr>
      <vt:lpstr>FLO_c_J1_2017_M1_2017</vt:lpstr>
      <vt:lpstr>FLO_c_J1_2018_M1_2018</vt:lpstr>
      <vt:lpstr>FLO_c_J1_2019_M1_2019</vt:lpstr>
      <vt:lpstr>FLO_c_J1_2020_M1_2020</vt:lpstr>
      <vt:lpstr>FLO_c_M_AR_2_P_AR_2</vt:lpstr>
      <vt:lpstr>FLO_c_M1_2018_M1_2017</vt:lpstr>
      <vt:lpstr>FLO_c_M1_2019_M1_2018</vt:lpstr>
      <vt:lpstr>FLO_c_M1_2020_M1_2019</vt:lpstr>
      <vt:lpstr>FLO_c_P_AR_1_M_AR_1</vt:lpstr>
      <vt:lpstr>FLO_c_P_AR_1_P_AR_2</vt:lpstr>
      <vt:lpstr>FLO_c_WS_1_WS_2</vt:lpstr>
      <vt:lpstr>FLO_i_Costes</vt:lpstr>
      <vt:lpstr>FLO_i_Ingresos</vt:lpstr>
      <vt:lpstr>FLO_i_J_2017</vt:lpstr>
      <vt:lpstr>FLO_i_J_2018</vt:lpstr>
      <vt:lpstr>FLO_i_J_2019</vt:lpstr>
      <vt:lpstr>FLO_i_J_2020</vt:lpstr>
      <vt:lpstr>FLO_i_J1_2017</vt:lpstr>
      <vt:lpstr>FLO_i_J1_2018</vt:lpstr>
      <vt:lpstr>FLO_i_J1_2019</vt:lpstr>
      <vt:lpstr>FLO_i_J1_2020</vt:lpstr>
      <vt:lpstr>FLO_i_M_2017</vt:lpstr>
      <vt:lpstr>FLO_i_M_AR_1</vt:lpstr>
      <vt:lpstr>FLO_i_M_AR_2</vt:lpstr>
      <vt:lpstr>FLO_i_M1_2017</vt:lpstr>
      <vt:lpstr>FLO_i_M1_2018</vt:lpstr>
      <vt:lpstr>FLO_i_M1_2019</vt:lpstr>
      <vt:lpstr>FLO_i_M1_2020</vt:lpstr>
      <vt:lpstr>FLO_i_P_AR_1</vt:lpstr>
      <vt:lpstr>FLO_i_P_AR_2</vt:lpstr>
      <vt:lpstr>FLO_i_Start_2</vt:lpstr>
      <vt:lpstr>FLO_i_WP_20</vt:lpstr>
      <vt:lpstr>FLO_i_WS_1</vt:lpstr>
      <vt:lpstr>FLO_i_WS_2</vt:lpstr>
      <vt:lpstr>FLO_o_Ganancia</vt:lpstr>
      <vt:lpstr>FLO_o_Ingresos_1</vt:lpstr>
      <vt:lpstr>FLO_o_Ingresos_2</vt:lpstr>
      <vt:lpstr>FLO_o_Ingresos_3</vt:lpstr>
      <vt:lpstr>FLO_o_M_2018</vt:lpstr>
      <vt:lpstr>FLO_o_M_2019</vt:lpstr>
      <vt:lpstr>FLO_o_M_2020</vt:lpstr>
      <vt:lpstr>FLO_o_Valor_cartera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florentin gonzalez</dc:creator>
  <cp:lastModifiedBy>florentin gonzalez</cp:lastModifiedBy>
  <dcterms:created xsi:type="dcterms:W3CDTF">2017-05-26T18:05:27Z</dcterms:created>
  <dcterms:modified xsi:type="dcterms:W3CDTF">2017-09-09T19:36:08Z</dcterms:modified>
</cp:coreProperties>
</file>